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zidoriusVaitiekūnas\OneDrive - Citus\Desktop\Bendra konstrukcijų informacija\Informacija 1a. konstrukcijoms įrengti\"/>
    </mc:Choice>
  </mc:AlternateContent>
  <xr:revisionPtr revIDLastSave="0" documentId="13_ncr:1_{DEC97018-18A6-4E17-9BD8-18DB65ADABF8}" xr6:coauthVersionLast="47" xr6:coauthVersionMax="47" xr10:uidLastSave="{00000000-0000-0000-0000-000000000000}"/>
  <bookViews>
    <workbookView xWindow="28680" yWindow="-1095" windowWidth="29040" windowHeight="15840" xr2:uid="{00000000-000D-0000-FFFF-FFFF00000000}"/>
  </bookViews>
  <sheets>
    <sheet name="Samata" sheetId="2" r:id="rId1"/>
    <sheet name="Sheet2" sheetId="4" r:id="rId2"/>
    <sheet name="Sheet1" sheetId="3" state="hidden" r:id="rId3"/>
  </sheets>
  <definedNames>
    <definedName name="M_P1" localSheetId="0">Samata!#REF!</definedName>
    <definedName name="M_P1">#REF!</definedName>
    <definedName name="_xlnm.Print_Area" localSheetId="0">Samata!$A$1:$G$67</definedName>
    <definedName name="_xlnm.Print_Titles" localSheetId="0">Samata!$9:$10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2" l="1"/>
  <c r="G40" i="2"/>
  <c r="G39" i="2"/>
  <c r="G44" i="2" l="1"/>
  <c r="G43" i="2"/>
  <c r="G42" i="2"/>
  <c r="G25" i="2"/>
  <c r="G24" i="2"/>
  <c r="E37" i="2" l="1"/>
  <c r="G37" i="2" s="1"/>
  <c r="G36" i="2"/>
  <c r="G34" i="2"/>
  <c r="G46" i="2"/>
  <c r="E32" i="2"/>
  <c r="E31" i="2"/>
  <c r="E30" i="2"/>
  <c r="E19" i="2"/>
  <c r="E18" i="2"/>
  <c r="E16" i="2"/>
  <c r="E15" i="2"/>
  <c r="E14" i="2"/>
  <c r="I23" i="4" l="1"/>
  <c r="I15" i="4"/>
  <c r="I16" i="4"/>
  <c r="I17" i="4"/>
  <c r="I18" i="4"/>
  <c r="I19" i="4"/>
  <c r="I20" i="4"/>
  <c r="I21" i="4"/>
  <c r="I22" i="4"/>
  <c r="I14" i="4"/>
  <c r="H23" i="4"/>
  <c r="H15" i="4"/>
  <c r="H16" i="4"/>
  <c r="H17" i="4"/>
  <c r="H18" i="4"/>
  <c r="H19" i="4"/>
  <c r="H20" i="4"/>
  <c r="H21" i="4"/>
  <c r="H22" i="4"/>
  <c r="H14" i="4"/>
  <c r="K9" i="4"/>
  <c r="K6" i="4"/>
  <c r="K7" i="4"/>
  <c r="K8" i="4"/>
  <c r="K5" i="4"/>
  <c r="I9" i="4"/>
  <c r="H9" i="4"/>
  <c r="H6" i="4"/>
  <c r="H7" i="4"/>
  <c r="H8" i="4"/>
  <c r="H5" i="4"/>
  <c r="E8" i="4"/>
  <c r="E7" i="4"/>
  <c r="E6" i="4"/>
  <c r="E5" i="4"/>
  <c r="G19" i="2"/>
  <c r="G18" i="2"/>
  <c r="G17" i="2"/>
  <c r="G16" i="2"/>
  <c r="G15" i="2"/>
  <c r="G14" i="2"/>
  <c r="G13" i="2"/>
  <c r="G12" i="2"/>
  <c r="G32" i="2"/>
  <c r="G31" i="2"/>
  <c r="G30" i="2"/>
  <c r="G29" i="2"/>
  <c r="G27" i="2"/>
  <c r="G26" i="2"/>
  <c r="G23" i="2"/>
  <c r="G22" i="2"/>
  <c r="G20" i="2"/>
  <c r="G35" i="2"/>
  <c r="G33" i="2"/>
  <c r="I7" i="3"/>
  <c r="I6" i="3"/>
  <c r="E7" i="3"/>
  <c r="E6" i="3"/>
  <c r="G47" i="2" l="1"/>
  <c r="E8" i="3"/>
  <c r="I8" i="3"/>
  <c r="D67" i="2"/>
  <c r="G49" i="2" l="1"/>
  <c r="G48" i="2" s="1"/>
</calcChain>
</file>

<file path=xl/sharedStrings.xml><?xml version="1.0" encoding="utf-8"?>
<sst xmlns="http://schemas.openxmlformats.org/spreadsheetml/2006/main" count="125" uniqueCount="87">
  <si>
    <t>Kiekis</t>
  </si>
  <si>
    <t>Iš viso</t>
  </si>
  <si>
    <t>Vieneto kaina</t>
  </si>
  <si>
    <t>Darbų ir išlaidų aprašymai</t>
  </si>
  <si>
    <t>Eil.
Nr.</t>
  </si>
  <si>
    <t xml:space="preserve">Mato
vnt. </t>
  </si>
  <si>
    <t>Iš viso EUR be PVM</t>
  </si>
  <si>
    <t>PVM, EUR</t>
  </si>
  <si>
    <t>Iš viso EUR su PVM</t>
  </si>
  <si>
    <t>UŽSAKOVAS:</t>
  </si>
  <si>
    <t>RANGOVAS:</t>
  </si>
  <si>
    <t>(Vardas Pavardė, mob.tel.)</t>
  </si>
  <si>
    <t>UAB "CITUS CONSTRUCTION"</t>
  </si>
  <si>
    <t>SĄMATA</t>
  </si>
  <si>
    <r>
      <rPr>
        <i/>
        <sz val="11"/>
        <color rgb="FF000000"/>
        <rFont val="Times New Roman"/>
        <family val="1"/>
        <charset val="186"/>
      </rPr>
      <t>Užsakovas:</t>
    </r>
    <r>
      <rPr>
        <sz val="11"/>
        <color rgb="FF000000"/>
        <rFont val="Times New Roman"/>
        <family val="1"/>
        <charset val="1"/>
      </rPr>
      <t xml:space="preserve"> UAB "CITUS CONSTRUCTION"</t>
    </r>
  </si>
  <si>
    <t>Papildomi vienetiniai įkainiai taikomi pagal poreikį (pasirašant papildomą susitarimą) ir apskaičiuojami pagal faktą</t>
  </si>
  <si>
    <t>nr1</t>
  </si>
  <si>
    <t>nr2</t>
  </si>
  <si>
    <t>kiekis</t>
  </si>
  <si>
    <t>viso</t>
  </si>
  <si>
    <t>Atsakingas:Paulius Butkus</t>
  </si>
  <si>
    <t>Pasiūlymas galioja iki: 2019-06-15</t>
  </si>
  <si>
    <r>
      <rPr>
        <i/>
        <sz val="11"/>
        <color rgb="FF000000"/>
        <rFont val="Times New Roman"/>
        <family val="1"/>
        <charset val="186"/>
      </rPr>
      <t>Rangovas:</t>
    </r>
    <r>
      <rPr>
        <sz val="11"/>
        <color rgb="FF000000"/>
        <rFont val="Times New Roman"/>
        <family val="1"/>
        <charset val="1"/>
      </rPr>
      <t xml:space="preserve"> UAB "__"</t>
    </r>
  </si>
  <si>
    <t xml:space="preserve">Objektas: </t>
  </si>
  <si>
    <t xml:space="preserve">Darbų atlikimo vieta: </t>
  </si>
  <si>
    <t xml:space="preserve">Darbai: </t>
  </si>
  <si>
    <t xml:space="preserve"> Pastabos: </t>
  </si>
  <si>
    <t>Bauwise kodas</t>
  </si>
  <si>
    <t>Ardymo darbai</t>
  </si>
  <si>
    <t>Kolonų stiprinimas</t>
  </si>
  <si>
    <t>vnt.</t>
  </si>
  <si>
    <t>Konstrukcijų įrengimo darbai</t>
  </si>
  <si>
    <t>PTO 57-10</t>
  </si>
  <si>
    <t>PTO27-10</t>
  </si>
  <si>
    <t>PC-1</t>
  </si>
  <si>
    <t>PCK</t>
  </si>
  <si>
    <t>Pirmo aukšto denginys SURENKAMAS</t>
  </si>
  <si>
    <t>Svori</t>
  </si>
  <si>
    <t>Viso</t>
  </si>
  <si>
    <t>TONOS</t>
  </si>
  <si>
    <t>m3</t>
  </si>
  <si>
    <t>RYGELIAI</t>
  </si>
  <si>
    <t>523x42x40</t>
  </si>
  <si>
    <t>558x42x40</t>
  </si>
  <si>
    <t>175x42x40</t>
  </si>
  <si>
    <t>21x42x40</t>
  </si>
  <si>
    <t>175x54x40</t>
  </si>
  <si>
    <t>523x54x40</t>
  </si>
  <si>
    <t>235x42x40</t>
  </si>
  <si>
    <t>258x42x40</t>
  </si>
  <si>
    <t>Svoris</t>
  </si>
  <si>
    <t>m2</t>
  </si>
  <si>
    <r>
      <t xml:space="preserve">Pirmo aukšto grindų/rūsio perdenginio  ardymas/griovimas iki laikančių konstrukcijų t.y rygelių, sijų tai pat įvertinant esamus senus inžinerinius ir/ar technologinius tinklus, bei jų šachtas/lovius ir pan . Visos atliekos utilizuojamos, technologinis griovimo procesas derinamas su Objekto Projekto vadovu bei Užsakovo projektuotoju. Perdangų storis </t>
    </r>
    <r>
      <rPr>
        <b/>
        <sz val="10"/>
        <rFont val="Times New Roman"/>
        <family val="1"/>
        <charset val="186"/>
      </rPr>
      <t>T - 220mm</t>
    </r>
    <r>
      <rPr>
        <sz val="10"/>
        <rFont val="Times New Roman"/>
        <family val="1"/>
        <charset val="186"/>
      </rPr>
      <t>.</t>
    </r>
  </si>
  <si>
    <r>
      <t xml:space="preserve">Rygelių demontavimas/ardymas, paliekant švarius nuvalytus kolonų montažinius mazgus. Rygelių gabaritai max 558x42x40cm, min 210x42x40. Visos atliekos utilizuojamos, technologinis griovimo procesas derinamas su Objekto Projekto vadovu bei Užsakovo projektuotoju.
Bendra visų rygelių m3 - </t>
    </r>
    <r>
      <rPr>
        <b/>
        <sz val="10"/>
        <rFont val="Times New Roman"/>
        <family val="1"/>
        <charset val="186"/>
      </rPr>
      <t>43,49 m3</t>
    </r>
    <r>
      <rPr>
        <sz val="10"/>
        <rFont val="Times New Roman"/>
        <family val="1"/>
        <charset val="186"/>
      </rPr>
      <t xml:space="preserve">, bendras svoris - </t>
    </r>
    <r>
      <rPr>
        <b/>
        <sz val="10"/>
        <rFont val="Times New Roman"/>
        <family val="1"/>
        <charset val="186"/>
      </rPr>
      <t>105,67 t.</t>
    </r>
  </si>
  <si>
    <t>Senų pamatų blokų ardymas/demontavimas, blokai SP3, kurių matmenys 2400x600x300mm. Dvi eilės pamatų blokų. Prelimiarus pamatų blokų metražas 222m</t>
  </si>
  <si>
    <r>
      <t xml:space="preserve">Monolitinio G/b rostvrko demontavimas/ardymas, rostverko parametrai - </t>
    </r>
    <r>
      <rPr>
        <b/>
        <sz val="10"/>
        <rFont val="Times New Roman"/>
        <family val="1"/>
        <charset val="186"/>
      </rPr>
      <t>HxB - 1450x300mm. Ilgis - 54 metrai.</t>
    </r>
  </si>
  <si>
    <t>Esamos sijos pažeminimas centrinėje laiptinėje. Sija pažeminama 23 cm. Per visą jos plotį ir ilgį. Sijos plotis - 600mm.</t>
  </si>
  <si>
    <r>
      <t xml:space="preserve">Buvusio restorano patalpos ir įėjimo grindų ardymas, kai ardomų grindų sluoksniai:
1. Cemento skiedinio sluoksnis su marmurine skalda </t>
    </r>
    <r>
      <rPr>
        <b/>
        <sz val="10"/>
        <rFont val="Times New Roman"/>
        <family val="1"/>
        <charset val="186"/>
      </rPr>
      <t>- t - 20 mm</t>
    </r>
    <r>
      <rPr>
        <sz val="10"/>
        <rFont val="Times New Roman"/>
        <family val="1"/>
        <charset val="186"/>
      </rPr>
      <t xml:space="preserve">
2. Cementinio skiedinio sluoknsis - </t>
    </r>
    <r>
      <rPr>
        <b/>
        <sz val="10"/>
        <rFont val="Times New Roman"/>
        <family val="1"/>
        <charset val="186"/>
      </rPr>
      <t xml:space="preserve">t - 20mm </t>
    </r>
    <r>
      <rPr>
        <sz val="10"/>
        <rFont val="Times New Roman"/>
        <family val="1"/>
        <charset val="186"/>
      </rPr>
      <t xml:space="preserve">
3. Lieso betono sluoksnis - </t>
    </r>
    <r>
      <rPr>
        <b/>
        <sz val="10"/>
        <rFont val="Times New Roman"/>
        <family val="1"/>
        <charset val="186"/>
      </rPr>
      <t>t - 100mm</t>
    </r>
  </si>
  <si>
    <t>Pamato ardymas aplink buvusį restoraną ir įėjimą. Pamatas 1200x200mm, ilgis apie 24 metrus (Iš viso ties restoranu ir įėjimu)</t>
  </si>
  <si>
    <t>Perteklinio grunto kasimas ir išvežimas utilizuojant. Kiekis preliminarus</t>
  </si>
  <si>
    <t>Rostverkų tarp 5 ir 16 ašies įrengimas. Rostverko matmenys 250x350mm. Betonas C25/30, XC2. Armatūros klasė B500B</t>
  </si>
  <si>
    <t>Monolitinio g/b žiedo įrengimas. Matmenys - 300x350mm. Betonas C25/30, XC2. Armatūros klasė B500B</t>
  </si>
  <si>
    <t>Pamatų sijos sustiprinimas ją žeminant 13 ir 14 - toje ašyje. Betonas C25/30 XC2, Armatūros klasė B500B. Įrengiamas UPN200, UPN per visas stiprinamos sijos vietas - 55,51 m.</t>
  </si>
  <si>
    <t>Keraminių plytų mūras po rygeliais ir sijomis įrengimas. Plytų mūras M150, b - 120mm, Skiedinys S7.5</t>
  </si>
  <si>
    <t>Konstrukcijų stiprinimas pagal 9-9 pjūvį. Betonas C25/30, XC2. Armatūros klasė B500B</t>
  </si>
  <si>
    <t>Susidariusių atliekų utilizavimas. 1 reisas - 11 m3 savivartis.</t>
  </si>
  <si>
    <t>Kita</t>
  </si>
  <si>
    <t>10.2.1</t>
  </si>
  <si>
    <t>val.</t>
  </si>
  <si>
    <r>
      <t xml:space="preserve">Bokštinis kranas </t>
    </r>
    <r>
      <rPr>
        <b/>
        <sz val="10"/>
        <rFont val="Times New Roman"/>
        <family val="1"/>
        <charset val="186"/>
      </rPr>
      <t>(Tiekia užsakovas)</t>
    </r>
    <r>
      <rPr>
        <sz val="10"/>
        <rFont val="Times New Roman"/>
        <family val="1"/>
        <charset val="186"/>
      </rPr>
      <t xml:space="preserve"> </t>
    </r>
    <r>
      <rPr>
        <b/>
        <sz val="10"/>
        <color rgb="FFFF0000"/>
        <rFont val="Times New Roman"/>
        <family val="1"/>
        <charset val="186"/>
      </rPr>
      <t>RANGOVAS PATEIKIA REIKALINGĄ DARBO VALANDŲ SKAIČIŲ, JEIGU RANGOVUI REIKĖS BOKŠTINIO KRANO DARBAMS ATLIKTI</t>
    </r>
  </si>
  <si>
    <r>
      <t xml:space="preserve">Gręžtinių polių įrengimas, GP-1, polio aukštis </t>
    </r>
    <r>
      <rPr>
        <b/>
        <sz val="10"/>
        <rFont val="Times New Roman"/>
        <family val="1"/>
        <charset val="186"/>
      </rPr>
      <t>H</t>
    </r>
    <r>
      <rPr>
        <sz val="10"/>
        <rFont val="Times New Roman"/>
        <family val="1"/>
        <charset val="186"/>
      </rPr>
      <t xml:space="preserve"> - </t>
    </r>
    <r>
      <rPr>
        <b/>
        <sz val="10"/>
        <rFont val="Times New Roman"/>
        <family val="1"/>
        <charset val="186"/>
      </rPr>
      <t>2000mm</t>
    </r>
    <r>
      <rPr>
        <sz val="10"/>
        <rFont val="Times New Roman"/>
        <family val="1"/>
        <charset val="186"/>
      </rPr>
      <t xml:space="preserve">, skersmuo </t>
    </r>
    <r>
      <rPr>
        <b/>
        <sz val="10"/>
        <rFont val="Times New Roman"/>
        <family val="1"/>
        <charset val="186"/>
      </rPr>
      <t>D - 300mm</t>
    </r>
    <r>
      <rPr>
        <sz val="10"/>
        <rFont val="Times New Roman"/>
        <family val="1"/>
        <charset val="186"/>
      </rPr>
      <t>, betonas C20/30,XC2, naaudojama armatūra B500B klasės. Įrengiami 30 vnt. Polių</t>
    </r>
  </si>
  <si>
    <t>Silikatinių plytų mūro įrengimas. Plytų mūras M100, b - 120mm, Skiedinys S5</t>
  </si>
  <si>
    <t>Esamų konstukijų padengimas hidroizoliacine PVC danga</t>
  </si>
  <si>
    <t>Padengimas bitumine mastika</t>
  </si>
  <si>
    <r>
      <t>Kolonų</t>
    </r>
    <r>
      <rPr>
        <b/>
        <sz val="10"/>
        <rFont val="Times New Roman"/>
        <family val="1"/>
        <charset val="186"/>
      </rPr>
      <t xml:space="preserve"> 300x650mm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"1"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- 570mm, 20 vnt.
3. Plokštelė 10x100mm, L - 220mm, 20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</si>
  <si>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300x650mm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"2"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- 570mm, 10 vnt.
3. Plokštelė 10x100mm, L - 220mm, 20 vnt.
4. Plokštelė 10x100mm, L - 690mm, 10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</si>
  <si>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300x300mm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"3"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- 220mm, 40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</si>
  <si>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300x650mm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>MAZGAS "4"</t>
    </r>
    <r>
      <rPr>
        <sz val="10"/>
        <rFont val="Times New Roman"/>
        <family val="1"/>
        <charset val="186"/>
      </rPr>
      <t xml:space="preserve">
Apkaustymo medžiagos 1 kolonai:
1. L kampuotis 120x120x10mm, L - 3800mm, 8 vnt.
2. Plokštelė 10x100mm, L - 570mm, 40 vnt.
3. Plokštelė 10x100mm, L - 220mm, 40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</si>
  <si>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 xml:space="preserve">Kolonos apkaustymas metalu. </t>
    </r>
    <r>
      <rPr>
        <b/>
        <sz val="10"/>
        <rFont val="Times New Roman"/>
        <family val="1"/>
        <charset val="186"/>
      </rPr>
      <t>MAZGAS "5" C15 ašyje</t>
    </r>
    <r>
      <rPr>
        <sz val="10"/>
        <rFont val="Times New Roman"/>
        <family val="1"/>
        <charset val="186"/>
      </rPr>
      <t xml:space="preserve">
Apkaustymo medžiagos 1 kolonai:
1. L kampuotis 120x120x10mm, L - 3800mm, 8 vnt.
2. Plokštelė 10x100mm, L - 570mm, 10 vnt.
3. Plokštelė 10x100mm, L - 220mm, 40 vnt.
4. Plokštelė 10x100mm, L - 1050mm, 10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</si>
  <si>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r>
      <t>Kolonų</t>
    </r>
    <r>
      <rPr>
        <b/>
        <sz val="10"/>
        <rFont val="Times New Roman"/>
        <family val="1"/>
        <charset val="186"/>
      </rPr>
      <t xml:space="preserve"> 300x300mm</t>
    </r>
    <r>
      <rPr>
        <sz val="10"/>
        <rFont val="Times New Roman"/>
        <family val="1"/>
        <charset val="186"/>
      </rPr>
      <t xml:space="preserve"> apkaustymas metalu. </t>
    </r>
    <r>
      <rPr>
        <b/>
        <sz val="10"/>
        <rFont val="Times New Roman"/>
        <family val="1"/>
        <charset val="186"/>
      </rPr>
      <t xml:space="preserve">MAZGAS "6" </t>
    </r>
    <r>
      <rPr>
        <sz val="10"/>
        <rFont val="Times New Roman"/>
        <family val="1"/>
        <charset val="186"/>
      </rPr>
      <t xml:space="preserve">
Apkaustymo medžiagos 1 kolonai:
1. L kampuotis 120x120x10mm, L - 3800mm, 4 vnt.
2. Plokštelė 10x100mm, L - 220mm, 20 vnt.
3. Plokštelė 10x100mm, L - 370mm, 20 vnt.
Virinimo siūlės dydis - 8 mm, metalų atsparumo klasė </t>
    </r>
    <r>
      <rPr>
        <b/>
        <sz val="10"/>
        <rFont val="Times New Roman"/>
        <family val="1"/>
        <charset val="186"/>
      </rPr>
      <t xml:space="preserve">C1
</t>
    </r>
    <r>
      <rPr>
        <u/>
        <sz val="10"/>
        <rFont val="Times New Roman"/>
        <family val="1"/>
        <charset val="186"/>
      </rPr>
      <t>Kolonos nelygumai lyginami mišiniu arba metalinėmis ploktelėmis</t>
    </r>
    <r>
      <rPr>
        <sz val="10"/>
        <rFont val="Times New Roman"/>
        <family val="1"/>
        <charset val="186"/>
      </rPr>
      <t xml:space="preserve">
</t>
    </r>
    <r>
      <rPr>
        <b/>
        <sz val="10"/>
        <rFont val="Times New Roman"/>
        <family val="1"/>
        <charset val="186"/>
      </rPr>
      <t>Plieno klasė S275</t>
    </r>
  </si>
  <si>
    <t>Perdangų įrengimas</t>
  </si>
  <si>
    <r>
      <t xml:space="preserve">Monolitinės perdangos įrengimas - </t>
    </r>
    <r>
      <rPr>
        <b/>
        <sz val="10"/>
        <rFont val="Times New Roman"/>
        <family val="1"/>
        <charset val="186"/>
      </rPr>
      <t>kai angos didesnės nei 0,15 m2</t>
    </r>
    <r>
      <rPr>
        <sz val="10"/>
        <rFont val="Times New Roman"/>
        <family val="1"/>
        <charset val="186"/>
      </rPr>
      <t>. Betonas C25/30 XC1, armatūra B500B. Armatūros tinklas, išilginė armatūra Ø14mm žingsnis kas 100mm, skersinė armatūra Ø6mm, žingsnis kas 100mm.</t>
    </r>
  </si>
  <si>
    <t>Monolitinės perdangos įrengimas -  Betonas C25/30 XC1, armatūra B500B. Armatūros tinklas, išilginė armatūra Ø14mm žingsnis kas 100mm, skersinė armatūra Ø6mm, žingsnis kas 100mm.</t>
  </si>
  <si>
    <r>
      <t xml:space="preserve">Monolitinės perdangos įrengimas - </t>
    </r>
    <r>
      <rPr>
        <b/>
        <sz val="10"/>
        <rFont val="Times New Roman"/>
        <family val="1"/>
        <charset val="186"/>
      </rPr>
      <t xml:space="preserve"> Monolitiniai ruožai iki 0,5 m pločio. </t>
    </r>
    <r>
      <rPr>
        <sz val="10"/>
        <rFont val="Times New Roman"/>
        <family val="1"/>
        <charset val="186"/>
      </rPr>
      <t>Betonas C25/30 XC1, armatūra B500B. Armatūros tinklas, išilginė armatūra Ø14mm žingsnis kas 100mm, skersinė armatūra Ø6mm, žingsnis kas 100mm.</t>
    </r>
  </si>
  <si>
    <r>
      <t>Balkono perdangos įrengimas. 2-9 a. tarp ašių 16A-17, įvertinus visus reikalingus darbus, išskyrus surenkamo g/b gaminius, kuriuos</t>
    </r>
    <r>
      <rPr>
        <b/>
        <sz val="10"/>
        <rFont val="Times New Roman"/>
        <family val="1"/>
        <charset val="186"/>
      </rPr>
      <t xml:space="preserve"> tiekia Užsakovas.</t>
    </r>
    <r>
      <rPr>
        <sz val="10"/>
        <rFont val="Times New Roman"/>
        <family val="1"/>
        <charset val="186"/>
      </rPr>
      <t xml:space="preserve"> Surenkamas gaminys HSC200, L-2690, siaurinta iki 1010mm
Įrengimui naudojamo plieno gaminių paviršiaus apsaugos  klasė C3</t>
    </r>
  </si>
  <si>
    <r>
      <t>Balkono perdangos įrengimas. 2-9 a. tarp ašių 11-13, įvertinus visus reikalingus darbus, išskyrus surenkamo g/b gaminius, kuriuos</t>
    </r>
    <r>
      <rPr>
        <b/>
        <sz val="10"/>
        <rFont val="Times New Roman"/>
        <family val="1"/>
        <charset val="186"/>
      </rPr>
      <t xml:space="preserve"> tiekia Užsakovas</t>
    </r>
    <r>
      <rPr>
        <sz val="10"/>
        <rFont val="Times New Roman"/>
        <family val="1"/>
        <charset val="186"/>
      </rPr>
      <t>. Surenkamas gaminys HSC200, L-5930, siaurinta iki 880mm.
Įrengimui naudojamo plieno gaminių paviršiaus apsaugos  klasė C3</t>
    </r>
  </si>
  <si>
    <t>Keičiamų balkono plokščių įrengimas iš surenkamo gelžbetonio plokščių (Plokštes tiekia užsakovas) Surenkamas gaminys HSC200, L-5660, siaurinta iki 700mm.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</si>
</sst>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_ ;[Red]\-#,##0.00\ "/>
  </numFmts>
  <fonts count="18">
    <font>
      <sz val="10"/>
      <name val="TimesLT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</font>
    <font>
      <i/>
      <sz val="9"/>
      <name val="Times New Roman"/>
      <family val="1"/>
      <charset val="186"/>
    </font>
    <font>
      <i/>
      <sz val="11"/>
      <color theme="1"/>
      <name val="Times New Roman"/>
      <family val="1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i/>
      <sz val="8"/>
      <name val="Times New Roman"/>
      <family val="1"/>
      <charset val="186"/>
    </font>
    <font>
      <b/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sz val="11"/>
      <color rgb="FF000000"/>
      <name val="Times New Roman"/>
      <family val="1"/>
      <charset val="1"/>
    </font>
    <font>
      <i/>
      <sz val="10"/>
      <name val="Times New Roman"/>
      <family val="1"/>
      <charset val="186"/>
    </font>
    <font>
      <u/>
      <sz val="10"/>
      <name val="Times New Roman"/>
      <family val="1"/>
      <charset val="186"/>
    </font>
    <font>
      <b/>
      <sz val="10"/>
      <name val="TimesLT"/>
      <charset val="186"/>
    </font>
    <font>
      <b/>
      <sz val="10"/>
      <color rgb="FFFF0000"/>
      <name val="TimesLT"/>
      <charset val="186"/>
    </font>
    <font>
      <b/>
      <sz val="10"/>
      <color rgb="FFFF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5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5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7" fillId="0" borderId="0"/>
  </cellStyleXfs>
  <cellXfs count="10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top"/>
    </xf>
    <xf numFmtId="1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2" fontId="2" fillId="0" borderId="0" xfId="0" applyNumberFormat="1" applyFont="1" applyAlignment="1">
      <alignment vertical="top"/>
    </xf>
    <xf numFmtId="0" fontId="2" fillId="0" borderId="0" xfId="0" applyFont="1"/>
    <xf numFmtId="164" fontId="2" fillId="0" borderId="0" xfId="0" applyNumberFormat="1" applyFont="1" applyAlignment="1">
      <alignment vertical="top"/>
    </xf>
    <xf numFmtId="1" fontId="2" fillId="0" borderId="4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1" fontId="1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4" fontId="1" fillId="0" borderId="7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2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" fontId="13" fillId="0" borderId="0" xfId="0" applyNumberFormat="1" applyFont="1" applyAlignment="1">
      <alignment horizontal="left" vertical="top"/>
    </xf>
    <xf numFmtId="1" fontId="2" fillId="0" borderId="0" xfId="0" applyNumberFormat="1" applyFont="1" applyAlignment="1">
      <alignment horizontal="left"/>
    </xf>
    <xf numFmtId="0" fontId="2" fillId="0" borderId="14" xfId="0" applyFont="1" applyBorder="1" applyAlignment="1">
      <alignment horizontal="left" wrapText="1"/>
    </xf>
    <xf numFmtId="165" fontId="1" fillId="0" borderId="13" xfId="0" applyNumberFormat="1" applyFont="1" applyBorder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/>
    </xf>
    <xf numFmtId="165" fontId="1" fillId="0" borderId="12" xfId="0" applyNumberFormat="1" applyFont="1" applyBorder="1" applyAlignment="1">
      <alignment horizontal="right" vertical="center"/>
    </xf>
    <xf numFmtId="165" fontId="2" fillId="0" borderId="10" xfId="0" applyNumberFormat="1" applyFont="1" applyBorder="1" applyAlignment="1">
      <alignment horizontal="right" vertical="center"/>
    </xf>
    <xf numFmtId="165" fontId="2" fillId="0" borderId="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165" fontId="2" fillId="0" borderId="17" xfId="0" applyNumberFormat="1" applyFont="1" applyBorder="1" applyAlignment="1">
      <alignment horizontal="right" vertical="center"/>
    </xf>
    <xf numFmtId="1" fontId="13" fillId="0" borderId="0" xfId="0" applyNumberFormat="1" applyFont="1" applyAlignment="1">
      <alignment horizontal="left" vertical="center"/>
    </xf>
    <xf numFmtId="1" fontId="1" fillId="0" borderId="19" xfId="0" applyNumberFormat="1" applyFont="1" applyBorder="1" applyAlignment="1">
      <alignment horizontal="center" vertical="center" wrapText="1"/>
    </xf>
    <xf numFmtId="1" fontId="2" fillId="0" borderId="20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left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165" fontId="2" fillId="0" borderId="25" xfId="0" applyNumberFormat="1" applyFont="1" applyBorder="1" applyAlignment="1">
      <alignment horizontal="center" vertical="center"/>
    </xf>
    <xf numFmtId="2" fontId="2" fillId="0" borderId="25" xfId="0" applyNumberFormat="1" applyFont="1" applyBorder="1" applyAlignment="1">
      <alignment horizontal="center" vertical="center"/>
    </xf>
    <xf numFmtId="2" fontId="0" fillId="0" borderId="0" xfId="0" applyNumberFormat="1"/>
    <xf numFmtId="2" fontId="15" fillId="0" borderId="0" xfId="0" applyNumberFormat="1" applyFont="1"/>
    <xf numFmtId="0" fontId="15" fillId="0" borderId="0" xfId="0" applyFont="1"/>
    <xf numFmtId="0" fontId="16" fillId="3" borderId="0" xfId="0" applyFont="1" applyFill="1"/>
    <xf numFmtId="0" fontId="0" fillId="0" borderId="26" xfId="0" applyBorder="1"/>
    <xf numFmtId="0" fontId="0" fillId="0" borderId="27" xfId="0" applyBorder="1"/>
    <xf numFmtId="0" fontId="0" fillId="0" borderId="23" xfId="0" applyBorder="1"/>
    <xf numFmtId="0" fontId="0" fillId="0" borderId="24" xfId="0" applyBorder="1"/>
    <xf numFmtId="0" fontId="15" fillId="3" borderId="23" xfId="0" applyFont="1" applyFill="1" applyBorder="1"/>
    <xf numFmtId="1" fontId="2" fillId="4" borderId="4" xfId="0" applyNumberFormat="1" applyFont="1" applyFill="1" applyBorder="1" applyAlignment="1">
      <alignment horizontal="center" vertical="center"/>
    </xf>
    <xf numFmtId="1" fontId="2" fillId="4" borderId="5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left" vertical="center" wrapText="1"/>
    </xf>
    <xf numFmtId="2" fontId="2" fillId="4" borderId="5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/>
    </xf>
    <xf numFmtId="165" fontId="2" fillId="4" borderId="5" xfId="0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right" vertical="center"/>
    </xf>
    <xf numFmtId="1" fontId="1" fillId="2" borderId="3" xfId="0" applyNumberFormat="1" applyFont="1" applyFill="1" applyBorder="1" applyAlignment="1">
      <alignment horizontal="center" vertical="center" wrapText="1"/>
    </xf>
    <xf numFmtId="1" fontId="1" fillId="2" borderId="25" xfId="0" applyNumberFormat="1" applyFont="1" applyFill="1" applyBorder="1" applyAlignment="1">
      <alignment horizontal="center" vertical="center" wrapText="1"/>
    </xf>
    <xf numFmtId="1" fontId="1" fillId="2" borderId="10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" fontId="13" fillId="0" borderId="0" xfId="0" applyNumberFormat="1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3" fillId="0" borderId="9" xfId="0" applyFont="1" applyBorder="1" applyAlignment="1">
      <alignment horizontal="right" vertical="top"/>
    </xf>
    <xf numFmtId="0" fontId="3" fillId="0" borderId="8" xfId="0" applyFont="1" applyBorder="1" applyAlignment="1">
      <alignment horizontal="right"/>
    </xf>
    <xf numFmtId="0" fontId="5" fillId="0" borderId="0" xfId="0" applyFont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2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1" fontId="1" fillId="0" borderId="22" xfId="0" applyNumberFormat="1" applyFont="1" applyBorder="1" applyAlignment="1">
      <alignment horizontal="center" vertical="center" wrapText="1"/>
    </xf>
    <xf numFmtId="1" fontId="1" fillId="0" borderId="31" xfId="0" applyNumberFormat="1" applyFont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8"/>
  <sheetViews>
    <sheetView showGridLines="0" showZeros="0" tabSelected="1" topLeftCell="A35" zoomScaleNormal="100" zoomScaleSheetLayoutView="145" zoomScalePageLayoutView="115" workbookViewId="0">
      <selection activeCell="C43" sqref="C43"/>
    </sheetView>
  </sheetViews>
  <sheetFormatPr defaultColWidth="9.33203125" defaultRowHeight="13.2"/>
  <cols>
    <col min="1" max="1" width="9.77734375" style="4" bestFit="1" customWidth="1"/>
    <col min="2" max="2" width="9.77734375" style="4" customWidth="1"/>
    <col min="3" max="3" width="53.109375" style="5" customWidth="1"/>
    <col min="4" max="4" width="8" style="6" bestFit="1" customWidth="1"/>
    <col min="5" max="5" width="8.33203125" style="6" customWidth="1"/>
    <col min="6" max="6" width="13.109375" style="9" customWidth="1"/>
    <col min="7" max="7" width="13.33203125" style="7" customWidth="1"/>
    <col min="8" max="16384" width="9.33203125" style="3"/>
  </cols>
  <sheetData>
    <row r="1" spans="1:7" s="1" customFormat="1" ht="17.399999999999999">
      <c r="A1" s="81" t="s">
        <v>13</v>
      </c>
      <c r="B1" s="81"/>
      <c r="C1" s="81"/>
      <c r="D1" s="81"/>
      <c r="E1" s="81"/>
      <c r="F1" s="81"/>
      <c r="G1" s="81"/>
    </row>
    <row r="2" spans="1:7" s="1" customFormat="1" ht="17.399999999999999">
      <c r="A2" s="28"/>
      <c r="B2" s="28"/>
      <c r="C2" s="28"/>
      <c r="D2" s="28"/>
      <c r="E2" s="28"/>
      <c r="F2" s="28"/>
      <c r="G2" s="28"/>
    </row>
    <row r="3" spans="1:7" s="1" customFormat="1" ht="13.8">
      <c r="A3" s="29" t="s">
        <v>14</v>
      </c>
      <c r="B3" s="29"/>
      <c r="C3" s="30"/>
      <c r="D3" s="30"/>
      <c r="E3" s="30"/>
      <c r="F3" s="30"/>
      <c r="G3" s="30"/>
    </row>
    <row r="4" spans="1:7" s="1" customFormat="1" ht="13.8">
      <c r="A4" s="29" t="s">
        <v>22</v>
      </c>
      <c r="B4" s="29"/>
      <c r="C4" s="30"/>
      <c r="D4" s="30"/>
      <c r="E4" s="30"/>
      <c r="F4" s="30"/>
      <c r="G4" s="30"/>
    </row>
    <row r="5" spans="1:7" s="1" customFormat="1" ht="13.8">
      <c r="A5" s="87" t="s">
        <v>23</v>
      </c>
      <c r="B5" s="87"/>
      <c r="C5" s="87"/>
      <c r="D5" s="87"/>
      <c r="E5" s="87"/>
      <c r="F5" s="87"/>
      <c r="G5" s="87"/>
    </row>
    <row r="6" spans="1:7" s="1" customFormat="1" ht="13.8">
      <c r="A6" s="20" t="s">
        <v>24</v>
      </c>
      <c r="B6" s="20"/>
      <c r="C6" s="20"/>
      <c r="D6" s="20"/>
      <c r="E6" s="20"/>
      <c r="F6" s="20"/>
      <c r="G6" s="20"/>
    </row>
    <row r="7" spans="1:7" s="1" customFormat="1" ht="13.8">
      <c r="A7" s="20" t="s">
        <v>25</v>
      </c>
      <c r="B7" s="20"/>
      <c r="C7" s="20"/>
      <c r="D7" s="20"/>
      <c r="E7" s="20"/>
      <c r="F7" s="20"/>
      <c r="G7" s="20"/>
    </row>
    <row r="8" spans="1:7" s="1" customFormat="1" ht="14.4" thickBot="1">
      <c r="A8" s="20"/>
      <c r="B8" s="20"/>
      <c r="C8" s="20"/>
      <c r="D8" s="20"/>
      <c r="E8" s="20"/>
      <c r="F8" s="20"/>
      <c r="G8" s="20"/>
    </row>
    <row r="9" spans="1:7" s="2" customFormat="1" ht="15.75" customHeight="1">
      <c r="A9" s="88" t="s">
        <v>4</v>
      </c>
      <c r="B9" s="98" t="s">
        <v>27</v>
      </c>
      <c r="C9" s="90" t="s">
        <v>3</v>
      </c>
      <c r="D9" s="90" t="s">
        <v>5</v>
      </c>
      <c r="E9" s="92" t="s">
        <v>0</v>
      </c>
      <c r="F9" s="94" t="s">
        <v>2</v>
      </c>
      <c r="G9" s="96" t="s">
        <v>1</v>
      </c>
    </row>
    <row r="10" spans="1:7" ht="13.8" thickBot="1">
      <c r="A10" s="89"/>
      <c r="B10" s="99"/>
      <c r="C10" s="91"/>
      <c r="D10" s="91"/>
      <c r="E10" s="93"/>
      <c r="F10" s="95"/>
      <c r="G10" s="97"/>
    </row>
    <row r="11" spans="1:7">
      <c r="A11" s="100" t="s">
        <v>28</v>
      </c>
      <c r="B11" s="101"/>
      <c r="C11" s="101"/>
      <c r="D11" s="101"/>
      <c r="E11" s="101"/>
      <c r="F11" s="101"/>
      <c r="G11" s="102"/>
    </row>
    <row r="12" spans="1:7" ht="79.2">
      <c r="A12" s="21">
        <v>1</v>
      </c>
      <c r="B12" s="56"/>
      <c r="C12" s="57" t="s">
        <v>52</v>
      </c>
      <c r="D12" s="58" t="s">
        <v>51</v>
      </c>
      <c r="E12" s="59">
        <v>1842.21</v>
      </c>
      <c r="F12" s="60"/>
      <c r="G12" s="47">
        <f t="shared" ref="G12:G19" si="0">ROUND(E12*F12,2)</f>
        <v>0</v>
      </c>
    </row>
    <row r="13" spans="1:7" ht="79.2">
      <c r="A13" s="21">
        <v>2</v>
      </c>
      <c r="B13" s="56"/>
      <c r="C13" s="57" t="s">
        <v>53</v>
      </c>
      <c r="D13" s="61" t="s">
        <v>30</v>
      </c>
      <c r="E13" s="59">
        <v>67</v>
      </c>
      <c r="F13" s="60"/>
      <c r="G13" s="47">
        <f t="shared" si="0"/>
        <v>0</v>
      </c>
    </row>
    <row r="14" spans="1:7" ht="39.6">
      <c r="A14" s="21">
        <v>3</v>
      </c>
      <c r="B14" s="56"/>
      <c r="C14" s="57" t="s">
        <v>54</v>
      </c>
      <c r="D14" s="58" t="s">
        <v>40</v>
      </c>
      <c r="E14" s="61">
        <f>2.4*0.6*0.3*2*222</f>
        <v>191.80799999999999</v>
      </c>
      <c r="F14" s="60"/>
      <c r="G14" s="47">
        <f t="shared" si="0"/>
        <v>0</v>
      </c>
    </row>
    <row r="15" spans="1:7" ht="26.4">
      <c r="A15" s="21">
        <v>4</v>
      </c>
      <c r="B15" s="56"/>
      <c r="C15" s="57" t="s">
        <v>55</v>
      </c>
      <c r="D15" s="61" t="s">
        <v>40</v>
      </c>
      <c r="E15" s="59">
        <f>1.45*0.3*54</f>
        <v>23.49</v>
      </c>
      <c r="F15" s="60"/>
      <c r="G15" s="47">
        <f t="shared" si="0"/>
        <v>0</v>
      </c>
    </row>
    <row r="16" spans="1:7" ht="26.4">
      <c r="A16" s="21">
        <v>5</v>
      </c>
      <c r="B16" s="56"/>
      <c r="C16" s="57" t="s">
        <v>56</v>
      </c>
      <c r="D16" s="58" t="s">
        <v>40</v>
      </c>
      <c r="E16" s="61">
        <f>18.9*0.23</f>
        <v>4.3469999999999995</v>
      </c>
      <c r="F16" s="60"/>
      <c r="G16" s="47">
        <f t="shared" si="0"/>
        <v>0</v>
      </c>
    </row>
    <row r="17" spans="1:7" ht="66">
      <c r="A17" s="21">
        <v>6</v>
      </c>
      <c r="B17" s="56"/>
      <c r="C17" s="57" t="s">
        <v>57</v>
      </c>
      <c r="D17" s="61" t="s">
        <v>51</v>
      </c>
      <c r="E17" s="59">
        <v>316</v>
      </c>
      <c r="F17" s="60"/>
      <c r="G17" s="47">
        <f t="shared" si="0"/>
        <v>0</v>
      </c>
    </row>
    <row r="18" spans="1:7" ht="39.6">
      <c r="A18" s="21">
        <v>7</v>
      </c>
      <c r="B18" s="56"/>
      <c r="C18" s="57" t="s">
        <v>58</v>
      </c>
      <c r="D18" s="58" t="s">
        <v>40</v>
      </c>
      <c r="E18" s="59">
        <f>1.2*0.2*24</f>
        <v>5.76</v>
      </c>
      <c r="F18" s="60"/>
      <c r="G18" s="47">
        <f t="shared" si="0"/>
        <v>0</v>
      </c>
    </row>
    <row r="19" spans="1:7" ht="26.4">
      <c r="A19" s="21">
        <v>8</v>
      </c>
      <c r="B19" s="56"/>
      <c r="C19" s="57" t="s">
        <v>59</v>
      </c>
      <c r="D19" s="61" t="s">
        <v>40</v>
      </c>
      <c r="E19" s="59">
        <f>163+16</f>
        <v>179</v>
      </c>
      <c r="F19" s="60"/>
      <c r="G19" s="47">
        <f t="shared" si="0"/>
        <v>0</v>
      </c>
    </row>
    <row r="20" spans="1:7">
      <c r="A20" s="21">
        <v>9</v>
      </c>
      <c r="B20" s="56"/>
      <c r="C20" s="57" t="s">
        <v>65</v>
      </c>
      <c r="D20" s="58" t="s">
        <v>40</v>
      </c>
      <c r="E20" s="59">
        <v>1</v>
      </c>
      <c r="F20" s="60"/>
      <c r="G20" s="47">
        <f t="shared" ref="G20:G32" si="1">ROUND(E20*F20,2)</f>
        <v>0</v>
      </c>
    </row>
    <row r="21" spans="1:7">
      <c r="A21" s="78" t="s">
        <v>29</v>
      </c>
      <c r="B21" s="79"/>
      <c r="C21" s="79"/>
      <c r="D21" s="79"/>
      <c r="E21" s="79"/>
      <c r="F21" s="79"/>
      <c r="G21" s="80"/>
    </row>
    <row r="22" spans="1:7" ht="105.6">
      <c r="A22" s="21">
        <v>10</v>
      </c>
      <c r="B22" s="56"/>
      <c r="C22" s="57" t="s">
        <v>74</v>
      </c>
      <c r="D22" s="58" t="s">
        <v>30</v>
      </c>
      <c r="E22" s="59">
        <v>72</v>
      </c>
      <c r="F22" s="60"/>
      <c r="G22" s="47">
        <f t="shared" si="1"/>
        <v>0</v>
      </c>
    </row>
    <row r="23" spans="1:7" ht="118.8">
      <c r="A23" s="21">
        <v>11</v>
      </c>
      <c r="B23" s="56"/>
      <c r="C23" s="57" t="s">
        <v>75</v>
      </c>
      <c r="D23" s="58" t="s">
        <v>30</v>
      </c>
      <c r="E23" s="59">
        <v>4</v>
      </c>
      <c r="F23" s="60"/>
      <c r="G23" s="47">
        <f t="shared" si="1"/>
        <v>0</v>
      </c>
    </row>
    <row r="24" spans="1:7" ht="92.4">
      <c r="A24" s="21">
        <v>12</v>
      </c>
      <c r="B24" s="56"/>
      <c r="C24" s="57" t="s">
        <v>76</v>
      </c>
      <c r="D24" s="58" t="s">
        <v>30</v>
      </c>
      <c r="E24" s="59">
        <v>12</v>
      </c>
      <c r="F24" s="60"/>
      <c r="G24" s="47">
        <f t="shared" ref="G24:G25" si="2">ROUND(E24*F24,2)</f>
        <v>0</v>
      </c>
    </row>
    <row r="25" spans="1:7" ht="105.6">
      <c r="A25" s="21">
        <v>13</v>
      </c>
      <c r="B25" s="56"/>
      <c r="C25" s="57" t="s">
        <v>77</v>
      </c>
      <c r="D25" s="58" t="s">
        <v>30</v>
      </c>
      <c r="E25" s="59">
        <v>6</v>
      </c>
      <c r="F25" s="60"/>
      <c r="G25" s="47">
        <f t="shared" si="2"/>
        <v>0</v>
      </c>
    </row>
    <row r="26" spans="1:7" ht="118.8">
      <c r="A26" s="21">
        <v>14</v>
      </c>
      <c r="B26" s="56"/>
      <c r="C26" s="57" t="s">
        <v>78</v>
      </c>
      <c r="D26" s="58" t="s">
        <v>30</v>
      </c>
      <c r="E26" s="59">
        <v>1</v>
      </c>
      <c r="F26" s="60"/>
      <c r="G26" s="47">
        <f t="shared" si="1"/>
        <v>0</v>
      </c>
    </row>
    <row r="27" spans="1:7" ht="105.6">
      <c r="A27" s="21">
        <v>15</v>
      </c>
      <c r="B27" s="56"/>
      <c r="C27" s="57" t="s">
        <v>79</v>
      </c>
      <c r="D27" s="58" t="s">
        <v>30</v>
      </c>
      <c r="E27" s="59">
        <v>1</v>
      </c>
      <c r="F27" s="60"/>
      <c r="G27" s="47">
        <f t="shared" si="1"/>
        <v>0</v>
      </c>
    </row>
    <row r="28" spans="1:7">
      <c r="A28" s="78" t="s">
        <v>31</v>
      </c>
      <c r="B28" s="79"/>
      <c r="C28" s="79"/>
      <c r="D28" s="79"/>
      <c r="E28" s="79"/>
      <c r="F28" s="79"/>
      <c r="G28" s="80"/>
    </row>
    <row r="29" spans="1:7" ht="39.6">
      <c r="A29" s="21">
        <v>16</v>
      </c>
      <c r="B29" s="56"/>
      <c r="C29" s="57" t="s">
        <v>70</v>
      </c>
      <c r="D29" s="58" t="s">
        <v>40</v>
      </c>
      <c r="E29" s="59">
        <v>4.24</v>
      </c>
      <c r="F29" s="60"/>
      <c r="G29" s="47">
        <f t="shared" si="1"/>
        <v>0</v>
      </c>
    </row>
    <row r="30" spans="1:7" ht="26.4">
      <c r="A30" s="21">
        <v>17</v>
      </c>
      <c r="B30" s="56"/>
      <c r="C30" s="57" t="s">
        <v>60</v>
      </c>
      <c r="D30" s="61" t="s">
        <v>40</v>
      </c>
      <c r="E30" s="61">
        <f>(3.5+54.7+5.85+5.7+5.88)*(0.25*0.35)</f>
        <v>6.6176249999999994</v>
      </c>
      <c r="F30" s="60"/>
      <c r="G30" s="47">
        <f t="shared" si="1"/>
        <v>0</v>
      </c>
    </row>
    <row r="31" spans="1:7" ht="26.4">
      <c r="A31" s="21">
        <v>18</v>
      </c>
      <c r="B31" s="56"/>
      <c r="C31" s="57" t="s">
        <v>61</v>
      </c>
      <c r="D31" s="58" t="s">
        <v>40</v>
      </c>
      <c r="E31" s="61">
        <f>(59.68+2.913+59.94+50.8+10.21+54.74)*(0.35*0.3)</f>
        <v>25.019714999999998</v>
      </c>
      <c r="F31" s="60"/>
      <c r="G31" s="47">
        <f t="shared" si="1"/>
        <v>0</v>
      </c>
    </row>
    <row r="32" spans="1:7" ht="39.6">
      <c r="A32" s="21">
        <v>19</v>
      </c>
      <c r="B32" s="56"/>
      <c r="C32" s="57" t="s">
        <v>62</v>
      </c>
      <c r="D32" s="61" t="s">
        <v>40</v>
      </c>
      <c r="E32" s="61">
        <f>(17.91+18.37+19.23)*(0.2*1.3)</f>
        <v>14.432600000000003</v>
      </c>
      <c r="F32" s="60"/>
      <c r="G32" s="47">
        <f t="shared" si="1"/>
        <v>0</v>
      </c>
    </row>
    <row r="33" spans="1:7" ht="26.4">
      <c r="A33" s="21">
        <v>20</v>
      </c>
      <c r="B33" s="56"/>
      <c r="C33" s="57" t="s">
        <v>63</v>
      </c>
      <c r="D33" s="58" t="s">
        <v>40</v>
      </c>
      <c r="E33" s="59">
        <v>6.96</v>
      </c>
      <c r="F33" s="60"/>
      <c r="G33" s="47">
        <f t="shared" ref="G33:G35" si="3">ROUND(E33*F33,2)</f>
        <v>0</v>
      </c>
    </row>
    <row r="34" spans="1:7" ht="26.4">
      <c r="A34" s="21">
        <v>21</v>
      </c>
      <c r="B34" s="56"/>
      <c r="C34" s="57" t="s">
        <v>71</v>
      </c>
      <c r="D34" s="58" t="s">
        <v>40</v>
      </c>
      <c r="E34" s="59">
        <v>6.96</v>
      </c>
      <c r="F34" s="60"/>
      <c r="G34" s="47">
        <f t="shared" ref="G34" si="4">ROUND(E34*F34,2)</f>
        <v>0</v>
      </c>
    </row>
    <row r="35" spans="1:7" ht="26.4">
      <c r="A35" s="21">
        <v>22</v>
      </c>
      <c r="B35" s="56"/>
      <c r="C35" s="57" t="s">
        <v>64</v>
      </c>
      <c r="D35" s="61" t="s">
        <v>40</v>
      </c>
      <c r="E35" s="59">
        <v>3.81</v>
      </c>
      <c r="F35" s="60"/>
      <c r="G35" s="47">
        <f t="shared" si="3"/>
        <v>0</v>
      </c>
    </row>
    <row r="36" spans="1:7">
      <c r="A36" s="21">
        <v>23</v>
      </c>
      <c r="B36" s="56"/>
      <c r="C36" s="57" t="s">
        <v>72</v>
      </c>
      <c r="D36" s="61" t="s">
        <v>51</v>
      </c>
      <c r="E36" s="59">
        <v>38</v>
      </c>
      <c r="F36" s="60"/>
      <c r="G36" s="47">
        <f t="shared" ref="G36" si="5">ROUND(E36*F36,2)</f>
        <v>0</v>
      </c>
    </row>
    <row r="37" spans="1:7">
      <c r="A37" s="21">
        <v>24</v>
      </c>
      <c r="B37" s="56"/>
      <c r="C37" s="57" t="s">
        <v>73</v>
      </c>
      <c r="D37" s="61" t="s">
        <v>51</v>
      </c>
      <c r="E37" s="61">
        <f>20.36*1.98</f>
        <v>40.312799999999996</v>
      </c>
      <c r="F37" s="60"/>
      <c r="G37" s="47">
        <f t="shared" ref="G37" si="6">ROUND(E37*F37,2)</f>
        <v>0</v>
      </c>
    </row>
    <row r="38" spans="1:7">
      <c r="A38" s="78" t="s">
        <v>80</v>
      </c>
      <c r="B38" s="79"/>
      <c r="C38" s="79"/>
      <c r="D38" s="79"/>
      <c r="E38" s="79"/>
      <c r="F38" s="79"/>
      <c r="G38" s="80"/>
    </row>
    <row r="39" spans="1:7" ht="52.8">
      <c r="A39" s="21">
        <v>25</v>
      </c>
      <c r="B39" s="56"/>
      <c r="C39" s="57" t="s">
        <v>81</v>
      </c>
      <c r="D39" s="58" t="s">
        <v>51</v>
      </c>
      <c r="E39" s="59">
        <v>14</v>
      </c>
      <c r="F39" s="60"/>
      <c r="G39" s="47">
        <f t="shared" ref="G39:G41" si="7">ROUND(E39*F39,2)</f>
        <v>0</v>
      </c>
    </row>
    <row r="40" spans="1:7" ht="52.8">
      <c r="A40" s="21">
        <v>26</v>
      </c>
      <c r="B40" s="56"/>
      <c r="C40" s="57" t="s">
        <v>82</v>
      </c>
      <c r="D40" s="58" t="s">
        <v>51</v>
      </c>
      <c r="E40" s="59">
        <v>90</v>
      </c>
      <c r="F40" s="60"/>
      <c r="G40" s="47">
        <f t="shared" si="7"/>
        <v>0</v>
      </c>
    </row>
    <row r="41" spans="1:7" ht="52.8">
      <c r="A41" s="21">
        <v>27</v>
      </c>
      <c r="B41" s="56"/>
      <c r="C41" s="57" t="s">
        <v>83</v>
      </c>
      <c r="D41" s="58" t="s">
        <v>51</v>
      </c>
      <c r="E41" s="59">
        <v>22</v>
      </c>
      <c r="F41" s="60"/>
      <c r="G41" s="47">
        <f t="shared" si="7"/>
        <v>0</v>
      </c>
    </row>
    <row r="42" spans="1:7" ht="66">
      <c r="A42" s="21">
        <v>28</v>
      </c>
      <c r="B42" s="56"/>
      <c r="C42" s="57" t="s">
        <v>85</v>
      </c>
      <c r="D42" s="58" t="s">
        <v>30</v>
      </c>
      <c r="E42" s="59">
        <v>9</v>
      </c>
      <c r="F42" s="60"/>
      <c r="G42" s="47">
        <f t="shared" ref="G42:G44" si="8">ROUND(E42*F42,2)</f>
        <v>0</v>
      </c>
    </row>
    <row r="43" spans="1:7" ht="66">
      <c r="A43" s="21">
        <v>29</v>
      </c>
      <c r="B43" s="56"/>
      <c r="C43" s="57" t="s">
        <v>84</v>
      </c>
      <c r="D43" s="58" t="s">
        <v>30</v>
      </c>
      <c r="E43" s="59">
        <v>9</v>
      </c>
      <c r="F43" s="60"/>
      <c r="G43" s="47">
        <f t="shared" si="8"/>
        <v>0</v>
      </c>
    </row>
    <row r="44" spans="1:7" ht="39.6">
      <c r="A44" s="21">
        <v>30</v>
      </c>
      <c r="B44" s="56"/>
      <c r="C44" s="57" t="s">
        <v>86</v>
      </c>
      <c r="D44" s="61" t="s">
        <v>30</v>
      </c>
      <c r="E44" s="59">
        <v>20</v>
      </c>
      <c r="F44" s="60"/>
      <c r="G44" s="47">
        <f t="shared" si="8"/>
        <v>0</v>
      </c>
    </row>
    <row r="45" spans="1:7">
      <c r="A45" s="78" t="s">
        <v>66</v>
      </c>
      <c r="B45" s="79"/>
      <c r="C45" s="79"/>
      <c r="D45" s="79"/>
      <c r="E45" s="79"/>
      <c r="F45" s="79"/>
      <c r="G45" s="80"/>
    </row>
    <row r="46" spans="1:7" ht="53.4" thickBot="1">
      <c r="A46" s="71">
        <v>31</v>
      </c>
      <c r="B46" s="72" t="s">
        <v>67</v>
      </c>
      <c r="C46" s="73" t="s">
        <v>69</v>
      </c>
      <c r="D46" s="74" t="s">
        <v>68</v>
      </c>
      <c r="E46" s="75">
        <v>1</v>
      </c>
      <c r="F46" s="76"/>
      <c r="G46" s="77">
        <f t="shared" ref="G46" si="9">ROUND(E46*F46,2)</f>
        <v>0</v>
      </c>
    </row>
    <row r="47" spans="1:7">
      <c r="A47" s="8"/>
      <c r="B47" s="8"/>
      <c r="C47" s="84" t="s">
        <v>6</v>
      </c>
      <c r="D47" s="84"/>
      <c r="E47" s="84"/>
      <c r="F47" s="84"/>
      <c r="G47" s="44">
        <f>SUM(G12:G20,G22:G27,G29:G46)</f>
        <v>0</v>
      </c>
    </row>
    <row r="48" spans="1:7">
      <c r="A48" s="8"/>
      <c r="B48" s="8"/>
      <c r="C48" s="85" t="s">
        <v>7</v>
      </c>
      <c r="D48" s="85"/>
      <c r="E48" s="85"/>
      <c r="F48" s="85"/>
      <c r="G48" s="45">
        <f>G49-G47</f>
        <v>0</v>
      </c>
    </row>
    <row r="49" spans="1:7" ht="13.8" thickBot="1">
      <c r="A49" s="8"/>
      <c r="B49" s="8"/>
      <c r="C49" s="86" t="s">
        <v>8</v>
      </c>
      <c r="D49" s="86"/>
      <c r="E49" s="86"/>
      <c r="F49" s="86"/>
      <c r="G49" s="46">
        <f>ROUND(G47*1.21,2)</f>
        <v>0</v>
      </c>
    </row>
    <row r="50" spans="1:7">
      <c r="D50" s="7"/>
      <c r="E50" s="7"/>
      <c r="G50" s="19"/>
    </row>
    <row r="51" spans="1:7" ht="13.2" hidden="1" customHeight="1">
      <c r="D51" s="7"/>
      <c r="E51" s="7"/>
      <c r="G51" s="19"/>
    </row>
    <row r="52" spans="1:7" hidden="1">
      <c r="A52" s="82" t="s">
        <v>15</v>
      </c>
      <c r="B52" s="82"/>
      <c r="C52" s="82"/>
      <c r="D52" s="82"/>
      <c r="E52" s="82"/>
      <c r="F52" s="82"/>
      <c r="G52" s="82"/>
    </row>
    <row r="53" spans="1:7" ht="26.4" hidden="1">
      <c r="A53" s="25" t="s">
        <v>4</v>
      </c>
      <c r="B53" s="53"/>
      <c r="C53" s="26" t="s">
        <v>3</v>
      </c>
      <c r="D53" s="26" t="s">
        <v>5</v>
      </c>
      <c r="E53" s="27" t="s">
        <v>0</v>
      </c>
      <c r="F53" s="31" t="s">
        <v>2</v>
      </c>
      <c r="G53" s="3"/>
    </row>
    <row r="54" spans="1:7" hidden="1">
      <c r="A54" s="32">
        <v>1</v>
      </c>
      <c r="B54" s="54"/>
      <c r="C54" s="49"/>
      <c r="D54" s="33"/>
      <c r="E54" s="34"/>
      <c r="F54" s="51"/>
      <c r="G54" s="3"/>
    </row>
    <row r="55" spans="1:7" hidden="1">
      <c r="A55" s="21">
        <v>2</v>
      </c>
      <c r="B55" s="54"/>
      <c r="C55" s="49"/>
      <c r="D55" s="33"/>
      <c r="E55" s="34"/>
      <c r="F55" s="47"/>
      <c r="G55" s="3"/>
    </row>
    <row r="56" spans="1:7" ht="13.8" hidden="1" thickBot="1">
      <c r="A56" s="10">
        <v>3</v>
      </c>
      <c r="B56" s="55"/>
      <c r="C56" s="50"/>
      <c r="D56" s="35"/>
      <c r="E56" s="36"/>
      <c r="F56" s="48"/>
      <c r="G56" s="3"/>
    </row>
    <row r="57" spans="1:7">
      <c r="A57" s="52" t="s">
        <v>26</v>
      </c>
      <c r="B57" s="52"/>
      <c r="C57" s="37"/>
      <c r="D57" s="38"/>
      <c r="E57" s="39"/>
      <c r="F57" s="40"/>
      <c r="G57" s="3"/>
    </row>
    <row r="58" spans="1:7" hidden="1">
      <c r="A58" s="41"/>
      <c r="B58" s="41"/>
      <c r="C58" s="83"/>
      <c r="D58" s="83"/>
      <c r="E58" s="83"/>
      <c r="F58" s="83"/>
      <c r="G58" s="83"/>
    </row>
    <row r="59" spans="1:7" hidden="1">
      <c r="A59" s="11"/>
      <c r="B59" s="11"/>
      <c r="C59" s="83"/>
      <c r="D59" s="83"/>
      <c r="E59" s="83"/>
      <c r="F59" s="83"/>
      <c r="G59" s="83"/>
    </row>
    <row r="60" spans="1:7" hidden="1">
      <c r="A60" s="11"/>
      <c r="B60" s="11"/>
      <c r="C60" s="83"/>
      <c r="D60" s="83"/>
      <c r="E60" s="83"/>
      <c r="F60" s="83"/>
      <c r="G60" s="83"/>
    </row>
    <row r="61" spans="1:7" hidden="1">
      <c r="A61" s="11"/>
      <c r="B61" s="11"/>
      <c r="C61" s="83"/>
      <c r="D61" s="83"/>
      <c r="E61" s="83"/>
      <c r="F61" s="83"/>
      <c r="G61" s="83"/>
    </row>
    <row r="62" spans="1:7" ht="19.95" hidden="1" customHeight="1">
      <c r="A62" s="42" t="s">
        <v>20</v>
      </c>
      <c r="B62" s="42"/>
      <c r="C62" s="43"/>
      <c r="D62" s="7"/>
      <c r="E62" s="7"/>
      <c r="G62" s="19"/>
    </row>
    <row r="63" spans="1:7" hidden="1">
      <c r="A63" s="11"/>
      <c r="B63" s="11"/>
      <c r="C63" s="24" t="s">
        <v>11</v>
      </c>
      <c r="D63" s="13"/>
      <c r="E63" s="14"/>
      <c r="F63" s="12"/>
      <c r="G63" s="12"/>
    </row>
    <row r="64" spans="1:7" s="1" customFormat="1" ht="13.8" hidden="1">
      <c r="A64" s="20" t="s">
        <v>21</v>
      </c>
      <c r="B64" s="20"/>
      <c r="C64" s="20"/>
      <c r="D64" s="20"/>
      <c r="E64" s="20"/>
      <c r="F64" s="20"/>
      <c r="G64" s="20"/>
    </row>
    <row r="65" spans="1:7" ht="14.25" customHeight="1">
      <c r="A65" s="15"/>
      <c r="B65" s="15"/>
      <c r="C65" s="16"/>
      <c r="D65" s="3"/>
      <c r="E65" s="3"/>
      <c r="F65" s="3"/>
      <c r="G65" s="3"/>
    </row>
    <row r="66" spans="1:7">
      <c r="A66" s="22" t="s">
        <v>9</v>
      </c>
      <c r="B66" s="22"/>
      <c r="C66" s="16"/>
      <c r="D66" s="22" t="s">
        <v>10</v>
      </c>
      <c r="E66" s="3"/>
      <c r="F66" s="3"/>
      <c r="G66" s="3"/>
    </row>
    <row r="67" spans="1:7">
      <c r="A67" s="23" t="s">
        <v>12</v>
      </c>
      <c r="B67" s="23"/>
      <c r="C67" s="17"/>
      <c r="D67" s="3" t="str">
        <f>SUBSTITUTE(A4,"Rangovas: ","")</f>
        <v>UAB "__"</v>
      </c>
      <c r="E67" s="3"/>
      <c r="F67" s="3"/>
      <c r="G67" s="3"/>
    </row>
    <row r="68" spans="1:7">
      <c r="C68" s="18"/>
    </row>
  </sheetData>
  <mergeCells count="19">
    <mergeCell ref="A38:G38"/>
    <mergeCell ref="A11:G11"/>
    <mergeCell ref="A45:G45"/>
    <mergeCell ref="A21:G21"/>
    <mergeCell ref="A28:G28"/>
    <mergeCell ref="A1:G1"/>
    <mergeCell ref="A52:G52"/>
    <mergeCell ref="C58:G61"/>
    <mergeCell ref="C47:F47"/>
    <mergeCell ref="C48:F48"/>
    <mergeCell ref="C49:F49"/>
    <mergeCell ref="A5:G5"/>
    <mergeCell ref="A9:A10"/>
    <mergeCell ref="C9:C10"/>
    <mergeCell ref="D9:D10"/>
    <mergeCell ref="E9:E10"/>
    <mergeCell ref="F9:F10"/>
    <mergeCell ref="G9:G10"/>
    <mergeCell ref="B9:B10"/>
  </mergeCells>
  <printOptions horizontalCentered="1"/>
  <pageMargins left="0.55118110236220474" right="0.19685039370078741" top="0.98425196850393704" bottom="0.78740157480314965" header="0.51181102362204722" footer="0.51181102362204722"/>
  <pageSetup paperSize="9" orientation="portrait" useFirstPageNumber="1" r:id="rId1"/>
  <headerFooter alignWithMargins="0">
    <oddHeader>&amp;RPriedas Nr. 2
Prie Statybos  rangos sutarties Nr. 2021/-R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0AA81-3DBF-4393-A6C2-6CEA7964D166}">
  <dimension ref="C4:L23"/>
  <sheetViews>
    <sheetView workbookViewId="0">
      <selection activeCell="D12" sqref="D12:I24"/>
    </sheetView>
  </sheetViews>
  <sheetFormatPr defaultRowHeight="13.2"/>
  <cols>
    <col min="4" max="4" width="17.109375" customWidth="1"/>
  </cols>
  <sheetData>
    <row r="4" spans="3:12">
      <c r="C4" s="103" t="s">
        <v>36</v>
      </c>
      <c r="D4" s="103"/>
      <c r="E4" s="103"/>
      <c r="F4" s="103"/>
      <c r="G4" s="103"/>
      <c r="H4" s="103"/>
      <c r="J4" t="s">
        <v>37</v>
      </c>
      <c r="K4" t="s">
        <v>38</v>
      </c>
    </row>
    <row r="5" spans="3:12">
      <c r="C5">
        <v>1</v>
      </c>
      <c r="D5" t="s">
        <v>32</v>
      </c>
      <c r="E5" s="62">
        <f>5.68*0.995</f>
        <v>5.6515999999999993</v>
      </c>
      <c r="F5" s="62">
        <v>0.22</v>
      </c>
      <c r="G5" s="62">
        <v>253</v>
      </c>
      <c r="H5" s="62">
        <f>E5*G5</f>
        <v>1429.8547999999998</v>
      </c>
      <c r="I5" s="62"/>
      <c r="J5">
        <v>1.26</v>
      </c>
      <c r="K5">
        <f>J5*G5</f>
        <v>318.78000000000003</v>
      </c>
    </row>
    <row r="6" spans="3:12">
      <c r="D6" t="s">
        <v>33</v>
      </c>
      <c r="E6" s="62">
        <f>2.68*0.995</f>
        <v>2.6666000000000003</v>
      </c>
      <c r="F6" s="62">
        <v>0.22</v>
      </c>
      <c r="G6" s="62">
        <v>4</v>
      </c>
      <c r="H6" s="62">
        <f t="shared" ref="H6:H8" si="0">E6*G6</f>
        <v>10.666400000000001</v>
      </c>
      <c r="I6" s="62"/>
      <c r="J6">
        <v>0.56200000000000006</v>
      </c>
      <c r="K6">
        <f t="shared" ref="K6:K8" si="1">J6*G6</f>
        <v>2.2480000000000002</v>
      </c>
    </row>
    <row r="7" spans="3:12">
      <c r="D7" t="s">
        <v>34</v>
      </c>
      <c r="E7" s="62">
        <f>5.66*0.995</f>
        <v>5.6317000000000004</v>
      </c>
      <c r="F7" s="62">
        <v>0.22</v>
      </c>
      <c r="G7" s="62">
        <v>70</v>
      </c>
      <c r="H7" s="62">
        <f t="shared" si="0"/>
        <v>394.21900000000005</v>
      </c>
      <c r="I7" s="62"/>
      <c r="J7">
        <v>2.25</v>
      </c>
      <c r="K7">
        <f t="shared" si="1"/>
        <v>157.5</v>
      </c>
    </row>
    <row r="8" spans="3:12">
      <c r="D8" t="s">
        <v>35</v>
      </c>
      <c r="E8" s="62">
        <f>5.66*0.65</f>
        <v>3.6790000000000003</v>
      </c>
      <c r="F8" s="62">
        <v>0.22</v>
      </c>
      <c r="G8" s="62">
        <v>2</v>
      </c>
      <c r="H8" s="62">
        <f t="shared" si="0"/>
        <v>7.3580000000000005</v>
      </c>
      <c r="I8" s="62" t="s">
        <v>40</v>
      </c>
      <c r="J8">
        <v>1.2749999999999999</v>
      </c>
      <c r="K8">
        <f t="shared" si="1"/>
        <v>2.5499999999999998</v>
      </c>
    </row>
    <row r="9" spans="3:12">
      <c r="H9" s="63">
        <f>+SUM(H5:H8)</f>
        <v>1842.0981999999999</v>
      </c>
      <c r="I9" s="64">
        <f>H9*0.22</f>
        <v>405.26160399999998</v>
      </c>
      <c r="K9" s="63">
        <f>+SUM(K5:K8)</f>
        <v>481.07800000000003</v>
      </c>
      <c r="L9" s="65" t="s">
        <v>39</v>
      </c>
    </row>
    <row r="12" spans="3:12" ht="13.8" thickBot="1">
      <c r="D12" s="103" t="s">
        <v>41</v>
      </c>
      <c r="E12" s="103"/>
      <c r="F12" s="103"/>
      <c r="G12" s="103"/>
      <c r="H12" s="103"/>
    </row>
    <row r="13" spans="3:12">
      <c r="E13" t="s">
        <v>50</v>
      </c>
      <c r="F13" t="s">
        <v>40</v>
      </c>
      <c r="G13" t="s">
        <v>30</v>
      </c>
      <c r="H13" s="66" t="s">
        <v>50</v>
      </c>
      <c r="I13" s="67" t="s">
        <v>40</v>
      </c>
    </row>
    <row r="14" spans="3:12">
      <c r="D14" t="s">
        <v>42</v>
      </c>
      <c r="E14">
        <v>2080</v>
      </c>
      <c r="F14">
        <v>0.83</v>
      </c>
      <c r="G14">
        <v>7</v>
      </c>
      <c r="H14" s="68">
        <f>E14*G14</f>
        <v>14560</v>
      </c>
      <c r="I14" s="69">
        <f>F14*G14</f>
        <v>5.81</v>
      </c>
    </row>
    <row r="15" spans="3:12">
      <c r="D15" t="s">
        <v>43</v>
      </c>
      <c r="E15">
        <v>1960</v>
      </c>
      <c r="F15">
        <v>0.78400000000000003</v>
      </c>
      <c r="G15">
        <v>3</v>
      </c>
      <c r="H15" s="68">
        <f t="shared" ref="H15:H22" si="2">E15*G15</f>
        <v>5880</v>
      </c>
      <c r="I15" s="69">
        <f t="shared" ref="I15:I22" si="3">F15*G15</f>
        <v>2.3520000000000003</v>
      </c>
    </row>
    <row r="16" spans="3:12">
      <c r="D16" t="s">
        <v>44</v>
      </c>
      <c r="E16">
        <v>617</v>
      </c>
      <c r="F16">
        <v>0.246</v>
      </c>
      <c r="G16">
        <v>2</v>
      </c>
      <c r="H16" s="68">
        <f t="shared" si="2"/>
        <v>1234</v>
      </c>
      <c r="I16" s="69">
        <f t="shared" si="3"/>
        <v>0.49199999999999999</v>
      </c>
    </row>
    <row r="17" spans="4:9">
      <c r="D17" t="s">
        <v>45</v>
      </c>
      <c r="E17">
        <v>734</v>
      </c>
      <c r="F17">
        <v>0.92</v>
      </c>
      <c r="G17">
        <v>2</v>
      </c>
      <c r="H17" s="68">
        <f t="shared" si="2"/>
        <v>1468</v>
      </c>
      <c r="I17" s="69">
        <f t="shared" si="3"/>
        <v>1.84</v>
      </c>
    </row>
    <row r="18" spans="4:9">
      <c r="D18" t="s">
        <v>46</v>
      </c>
      <c r="E18">
        <v>705</v>
      </c>
      <c r="F18">
        <v>0.28100000000000003</v>
      </c>
      <c r="G18">
        <v>18</v>
      </c>
      <c r="H18" s="68">
        <f t="shared" si="2"/>
        <v>12690</v>
      </c>
      <c r="I18" s="69">
        <f t="shared" si="3"/>
        <v>5.0580000000000007</v>
      </c>
    </row>
    <row r="19" spans="4:9">
      <c r="D19" t="s">
        <v>47</v>
      </c>
      <c r="E19">
        <v>2100</v>
      </c>
      <c r="F19">
        <v>0.84</v>
      </c>
      <c r="G19">
        <v>16</v>
      </c>
      <c r="H19" s="68">
        <f t="shared" si="2"/>
        <v>33600</v>
      </c>
      <c r="I19" s="69">
        <f t="shared" si="3"/>
        <v>13.44</v>
      </c>
    </row>
    <row r="20" spans="4:9">
      <c r="D20" t="s">
        <v>47</v>
      </c>
      <c r="E20">
        <v>2100</v>
      </c>
      <c r="F20">
        <v>0.84</v>
      </c>
      <c r="G20">
        <v>16</v>
      </c>
      <c r="H20" s="68">
        <f t="shared" si="2"/>
        <v>33600</v>
      </c>
      <c r="I20" s="69">
        <f t="shared" si="3"/>
        <v>13.44</v>
      </c>
    </row>
    <row r="21" spans="4:9">
      <c r="D21" t="s">
        <v>48</v>
      </c>
      <c r="E21">
        <v>824</v>
      </c>
      <c r="F21">
        <v>0.33</v>
      </c>
      <c r="G21">
        <v>1</v>
      </c>
      <c r="H21" s="68">
        <f t="shared" si="2"/>
        <v>824</v>
      </c>
      <c r="I21" s="69">
        <f t="shared" si="3"/>
        <v>0.33</v>
      </c>
    </row>
    <row r="22" spans="4:9">
      <c r="D22" t="s">
        <v>49</v>
      </c>
      <c r="E22">
        <v>905</v>
      </c>
      <c r="F22">
        <v>0.36199999999999999</v>
      </c>
      <c r="G22">
        <v>2</v>
      </c>
      <c r="H22" s="68">
        <f t="shared" si="2"/>
        <v>1810</v>
      </c>
      <c r="I22" s="69">
        <f t="shared" si="3"/>
        <v>0.72399999999999998</v>
      </c>
    </row>
    <row r="23" spans="4:9">
      <c r="H23" s="70">
        <f>+SUM(H14:H22)/1000</f>
        <v>105.666</v>
      </c>
      <c r="I23" s="70">
        <f>+SUM(I14:I22)</f>
        <v>43.48599999999999</v>
      </c>
    </row>
  </sheetData>
  <mergeCells count="2">
    <mergeCell ref="C4:H4"/>
    <mergeCell ref="D12:H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5:I8"/>
  <sheetViews>
    <sheetView workbookViewId="0">
      <selection activeCell="I8" sqref="I8"/>
    </sheetView>
  </sheetViews>
  <sheetFormatPr defaultRowHeight="13.2"/>
  <sheetData>
    <row r="5" spans="3:9">
      <c r="C5" t="s">
        <v>16</v>
      </c>
      <c r="D5" t="s">
        <v>18</v>
      </c>
      <c r="E5" t="s">
        <v>19</v>
      </c>
      <c r="G5" t="s">
        <v>17</v>
      </c>
    </row>
    <row r="6" spans="3:9">
      <c r="C6">
        <v>2.73</v>
      </c>
      <c r="D6">
        <v>5</v>
      </c>
      <c r="E6">
        <f>D6*C6</f>
        <v>13.65</v>
      </c>
      <c r="G6">
        <v>3.2930000000000001</v>
      </c>
      <c r="H6">
        <v>5</v>
      </c>
      <c r="I6">
        <f>H6*G6</f>
        <v>16.465</v>
      </c>
    </row>
    <row r="7" spans="3:9">
      <c r="C7">
        <v>0.72699999999999998</v>
      </c>
      <c r="D7">
        <v>4</v>
      </c>
      <c r="E7">
        <f>D7*C7</f>
        <v>2.9079999999999999</v>
      </c>
      <c r="G7">
        <v>0.72899999999999998</v>
      </c>
      <c r="H7">
        <v>4</v>
      </c>
      <c r="I7">
        <f>H7*G7</f>
        <v>2.9159999999999999</v>
      </c>
    </row>
    <row r="8" spans="3:9">
      <c r="E8">
        <f>E7+E6</f>
        <v>16.558</v>
      </c>
      <c r="I8">
        <f>I7+I6</f>
        <v>19.381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Samata</vt:lpstr>
      <vt:lpstr>Sheet2</vt:lpstr>
      <vt:lpstr>Sheet1</vt:lpstr>
      <vt:lpstr>Samata!Print_Area</vt:lpstr>
      <vt:lpstr>Samata!Print_Titles</vt:lpstr>
    </vt:vector>
  </TitlesOfParts>
  <Company>Lietuvos ir Kanados bendra įmonė UAB "Astera"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SAMAT</dc:title>
  <dc:subject>Lokalinių sąmatų (be medžiagų) šablonas</dc:subject>
  <dc:creator>©Astera</dc:creator>
  <cp:lastModifiedBy>Izidorius Vaitiekūnas | Citus</cp:lastModifiedBy>
  <cp:lastPrinted>2020-01-14T07:55:29Z</cp:lastPrinted>
  <dcterms:created xsi:type="dcterms:W3CDTF">2017-02-28T13:37:16Z</dcterms:created>
  <dcterms:modified xsi:type="dcterms:W3CDTF">2022-12-14T08:43:51Z</dcterms:modified>
  <cp:category>Šablonas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ublisher">
    <vt:lpwstr>JOINT LITHUANIAN and CANADIAN COMPANY ASTERA</vt:lpwstr>
  </property>
  <property fmtid="{D5CDD505-2E9C-101B-9397-08002B2CF9AE}" pid="3" name="Date completed">
    <vt:filetime>2001-03-21T23:00:00Z</vt:filetime>
  </property>
  <property fmtid="{D5CDD505-2E9C-101B-9397-08002B2CF9AE}" pid="4" name="Telephone number">
    <vt:lpwstr>68 54 92</vt:lpwstr>
  </property>
</Properties>
</file>